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00" yWindow="75" windowWidth="20115" windowHeight="8265" activeTab="2"/>
  </bookViews>
  <sheets>
    <sheet name="Feuil1" sheetId="1" r:id="rId1"/>
    <sheet name="Feuil1 (2)" sheetId="4" r:id="rId2"/>
    <sheet name="Feuil1 (3)" sheetId="5" r:id="rId3"/>
    <sheet name="Feuil1 (4)" sheetId="7" r:id="rId4"/>
  </sheets>
  <definedNames>
    <definedName name="_xlnm.Print_Area" localSheetId="2">'Feuil1 (3)'!$A$1:$F$40</definedName>
    <definedName name="_xlnm.Print_Area" localSheetId="3">'Feuil1 (4)'!$A$1:$I$15</definedName>
  </definedNames>
  <calcPr calcId="124519"/>
</workbook>
</file>

<file path=xl/calcChain.xml><?xml version="1.0" encoding="utf-8"?>
<calcChain xmlns="http://schemas.openxmlformats.org/spreadsheetml/2006/main">
  <c r="C4" i="7"/>
  <c r="D4"/>
  <c r="D7" s="1"/>
  <c r="G8" s="1"/>
  <c r="G9" s="1"/>
  <c r="H16" i="5"/>
  <c r="H7"/>
  <c r="K8" i="7"/>
  <c r="B4"/>
  <c r="C7"/>
  <c r="B7"/>
  <c r="F7"/>
  <c r="G7"/>
  <c r="H7"/>
  <c r="I7"/>
  <c r="E7"/>
  <c r="C21" i="5"/>
  <c r="D21"/>
  <c r="E21"/>
  <c r="F21"/>
  <c r="B21"/>
  <c r="E20"/>
  <c r="B20"/>
  <c r="C17"/>
  <c r="D16"/>
  <c r="B16"/>
  <c r="C14"/>
  <c r="D14"/>
  <c r="E14"/>
  <c r="F14"/>
  <c r="B14"/>
  <c r="F13"/>
  <c r="E13"/>
  <c r="M11"/>
  <c r="D8"/>
  <c r="B31"/>
  <c r="B19"/>
  <c r="D13"/>
  <c r="C13"/>
  <c r="B13"/>
  <c r="D11"/>
  <c r="C11"/>
  <c r="B11"/>
  <c r="B12"/>
  <c r="F8"/>
  <c r="C8"/>
  <c r="B8"/>
  <c r="K5" i="7" l="1"/>
  <c r="K6" s="1"/>
  <c r="C28" i="5"/>
  <c r="D28"/>
  <c r="D35" s="1"/>
  <c r="E28"/>
  <c r="B28"/>
  <c r="C24"/>
  <c r="D24"/>
  <c r="E24"/>
  <c r="F24"/>
  <c r="B24"/>
  <c r="F33"/>
  <c r="F28" s="1"/>
  <c r="F34"/>
  <c r="F32"/>
  <c r="C22"/>
  <c r="D22"/>
  <c r="E22"/>
  <c r="F22"/>
  <c r="B22"/>
  <c r="K9" i="7" l="1"/>
  <c r="D37" i="5"/>
  <c r="F35"/>
  <c r="F37" s="1"/>
  <c r="C35"/>
  <c r="C37" s="1"/>
  <c r="E35"/>
  <c r="E37" s="1"/>
  <c r="B35"/>
  <c r="B37" s="1"/>
</calcChain>
</file>

<file path=xl/sharedStrings.xml><?xml version="1.0" encoding="utf-8"?>
<sst xmlns="http://schemas.openxmlformats.org/spreadsheetml/2006/main" count="150" uniqueCount="83">
  <si>
    <t>المداخيل</t>
  </si>
  <si>
    <t>المصاريف</t>
  </si>
  <si>
    <t>1- الميزانية</t>
  </si>
  <si>
    <t>مجموع الموارد</t>
  </si>
  <si>
    <t>- الضرائب والرسوم المحلية</t>
  </si>
  <si>
    <t>- حصيلة الضرائب والرسوم المخصصة من طرف الدولة</t>
  </si>
  <si>
    <t>- مدخول الخدمات</t>
  </si>
  <si>
    <t xml:space="preserve">- مدخول الأملاك </t>
  </si>
  <si>
    <t>- امدادات ومساعدات ومساهمات</t>
  </si>
  <si>
    <t>- مداخيل مختلفة</t>
  </si>
  <si>
    <t>مجموع النفقات</t>
  </si>
  <si>
    <t>- نفقات المنتخبين</t>
  </si>
  <si>
    <t>- نفقات الموظفين</t>
  </si>
  <si>
    <t>- نفقات تسديد الديون</t>
  </si>
  <si>
    <t>- النفقات بالالتزامات المالية الناتجة عن الاتفاقيات والعقود المبرمة</t>
  </si>
  <si>
    <t>- نفقات تنفيذ الأحكام</t>
  </si>
  <si>
    <t>- الإعانات والمساعدات المقدمة للجمعيات</t>
  </si>
  <si>
    <t>- نفقات مختلفة</t>
  </si>
  <si>
    <t>- فوائض مالية</t>
  </si>
  <si>
    <t>- مداخيل ضريبة أخرى</t>
  </si>
  <si>
    <t>- مداخيل مقابل خدمات</t>
  </si>
  <si>
    <t>- حصيلة الافتراضات</t>
  </si>
  <si>
    <t>- ّإمدادات مختلفة</t>
  </si>
  <si>
    <t xml:space="preserve">مجموع النفقات </t>
  </si>
  <si>
    <t>- نفقات الأضغال</t>
  </si>
  <si>
    <t>- استهلاك رأسمال الدين المقترض</t>
  </si>
  <si>
    <t>- الامدادات الممنوحة</t>
  </si>
  <si>
    <t>- حصص المساهمات</t>
  </si>
  <si>
    <t>مجموع الميزانية</t>
  </si>
  <si>
    <t>2- الحسابات الخصوصية</t>
  </si>
  <si>
    <t>1- حسابات مرصودة لأمور خصوصية</t>
  </si>
  <si>
    <t>حساب ......................</t>
  </si>
  <si>
    <t>2- حسابات التفقات من المخصصات</t>
  </si>
  <si>
    <t>مجموع الحسابات الخصوصية</t>
  </si>
  <si>
    <t>3- مجموع الميزانيات الملحقة</t>
  </si>
  <si>
    <t>ميزانية ملحقة .....................</t>
  </si>
  <si>
    <t xml:space="preserve">المجموع العام </t>
  </si>
  <si>
    <t>الموازنة</t>
  </si>
  <si>
    <t>الفائض</t>
  </si>
  <si>
    <t>بيــــــــــــــــان</t>
  </si>
  <si>
    <t xml:space="preserve">                  الجزء الأول</t>
  </si>
  <si>
    <t xml:space="preserve">                    الجزء الثاني</t>
  </si>
  <si>
    <t>المداخيــــــل</t>
  </si>
  <si>
    <t>النموذج الملحق بالمرسوم رقم 2.17.287 بتحديد كيفيات وشروط حصر النتيجة العامة لميزانية الجماعة</t>
  </si>
  <si>
    <t>I- المداخيل</t>
  </si>
  <si>
    <t>تقديرات الميزانية</t>
  </si>
  <si>
    <t>الصافي من المداخيل المقررة</t>
  </si>
  <si>
    <t>المداخيل المقبوضة</t>
  </si>
  <si>
    <t>- امدادات والمساعدات والمساهمات</t>
  </si>
  <si>
    <t>- حصيلة الضرائب والرسوم المخصصة من الدولة</t>
  </si>
  <si>
    <t>- مداخيل أخرى</t>
  </si>
  <si>
    <t>- إمدادات</t>
  </si>
  <si>
    <t>مجموع الميزانيات الملحقة</t>
  </si>
  <si>
    <t>II- النفقات</t>
  </si>
  <si>
    <t>النفقات</t>
  </si>
  <si>
    <t>مجموع الاعتمادات المفتوحة</t>
  </si>
  <si>
    <t>المصاريف الملتزم بها</t>
  </si>
  <si>
    <t>الحوالات الصادرة والمؤشر عليها</t>
  </si>
  <si>
    <t>الاعتمادات المرحلة</t>
  </si>
  <si>
    <t>الاعتمادات المغاة</t>
  </si>
  <si>
    <t>النفقــــــــــــات</t>
  </si>
  <si>
    <t>- النفقات المتعلقة بالالتزامات المالية الناتجة عن الاتفاقيات والعقود المبرمة</t>
  </si>
  <si>
    <t>- نفقات الأشغال</t>
  </si>
  <si>
    <t>- الإمدادات الممنوحة</t>
  </si>
  <si>
    <t>الحوالات الصادرة والؤشر عليها</t>
  </si>
  <si>
    <t>اعتمادات ترحل</t>
  </si>
  <si>
    <t>اعتمادات تلغى</t>
  </si>
  <si>
    <t>المجموع العام</t>
  </si>
  <si>
    <t>الفائض الحقيقي الخام</t>
  </si>
  <si>
    <t>الفائض الحقيقي الصافي</t>
  </si>
  <si>
    <t>- المبالغ المرحلة من ميزانية التسيير تساوي مجموع الاعتمادات المفتوحة الملتزم بها وغير المؤداة</t>
  </si>
  <si>
    <t>- المبالغ الملغاة من ميزانية التسيير تساوي مجموع الاعتمادات المفتوحة وغير الملتزم بها عند اختتام السنة المالية</t>
  </si>
  <si>
    <t>حساب .المبادرة الوطنية للتنمية البشرية</t>
  </si>
  <si>
    <t>حساب تجهيز الحي الأداري سيبع</t>
  </si>
  <si>
    <t>حساب الأنارة العمومية</t>
  </si>
  <si>
    <t>حساب نقط الماء العمومي</t>
  </si>
  <si>
    <t>حساب المقاطعات</t>
  </si>
  <si>
    <t>حساب .مشروع مراكماس</t>
  </si>
  <si>
    <t>حساب ميد باك</t>
  </si>
  <si>
    <t>حساب مشروع دعم الامركزية باد منارة</t>
  </si>
  <si>
    <t>حساب ضريبة الدبح لفائدة دار الأطفال و التعاون الوطني</t>
  </si>
  <si>
    <t>رئيس جماعة مراكش</t>
  </si>
  <si>
    <t>الخازن الأقليمي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</si>
</sst>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u/>
      <sz val="16"/>
      <color theme="1"/>
      <name val="Times New Roman"/>
      <family val="1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readingOrder="2"/>
    </xf>
    <xf numFmtId="0" fontId="1" fillId="0" borderId="0" xfId="0" applyFont="1" applyAlignment="1">
      <alignment horizontal="right" readingOrder="2"/>
    </xf>
    <xf numFmtId="0" fontId="1" fillId="0" borderId="1" xfId="0" applyFont="1" applyBorder="1" applyAlignment="1">
      <alignment horizontal="right" readingOrder="2"/>
    </xf>
    <xf numFmtId="0" fontId="1" fillId="0" borderId="1" xfId="0" applyFont="1" applyBorder="1" applyAlignment="1">
      <alignment readingOrder="2"/>
    </xf>
    <xf numFmtId="0" fontId="1" fillId="0" borderId="1" xfId="0" quotePrefix="1" applyFont="1" applyBorder="1" applyAlignment="1">
      <alignment horizontal="right" readingOrder="2"/>
    </xf>
    <xf numFmtId="0" fontId="2" fillId="0" borderId="1" xfId="0" applyFont="1" applyBorder="1" applyAlignment="1">
      <alignment horizontal="center" readingOrder="2"/>
    </xf>
    <xf numFmtId="0" fontId="3" fillId="0" borderId="1" xfId="0" applyFont="1" applyBorder="1" applyAlignment="1">
      <alignment horizontal="center" readingOrder="2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5" fillId="0" borderId="1" xfId="0" applyFont="1" applyBorder="1" applyAlignment="1">
      <alignment horizontal="center" readingOrder="2"/>
    </xf>
    <xf numFmtId="0" fontId="6" fillId="0" borderId="0" xfId="0" applyFont="1" applyAlignment="1">
      <alignment horizontal="right" readingOrder="2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readingOrder="2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 readingOrder="2"/>
    </xf>
    <xf numFmtId="0" fontId="4" fillId="0" borderId="0" xfId="0" applyFont="1" applyAlignment="1">
      <alignment horizontal="center" vertical="center" wrapText="1"/>
    </xf>
    <xf numFmtId="0" fontId="1" fillId="0" borderId="1" xfId="0" quotePrefix="1" applyFont="1" applyBorder="1" applyAlignment="1">
      <alignment horizontal="right" vertical="center" wrapText="1" readingOrder="2"/>
    </xf>
    <xf numFmtId="0" fontId="5" fillId="0" borderId="1" xfId="0" applyFont="1" applyBorder="1" applyAlignment="1">
      <alignment horizontal="center" vertical="center" readingOrder="2"/>
    </xf>
    <xf numFmtId="0" fontId="7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right" readingOrder="2"/>
    </xf>
    <xf numFmtId="4" fontId="1" fillId="0" borderId="1" xfId="0" applyNumberFormat="1" applyFont="1" applyBorder="1" applyAlignment="1">
      <alignment readingOrder="1"/>
    </xf>
    <xf numFmtId="4" fontId="1" fillId="0" borderId="1" xfId="0" quotePrefix="1" applyNumberFormat="1" applyFont="1" applyBorder="1" applyAlignment="1">
      <alignment horizontal="right" readingOrder="1"/>
    </xf>
    <xf numFmtId="0" fontId="1" fillId="0" borderId="1" xfId="0" applyFont="1" applyBorder="1" applyAlignment="1">
      <alignment horizontal="center" vertical="justify" readingOrder="2"/>
    </xf>
    <xf numFmtId="4" fontId="0" fillId="0" borderId="0" xfId="0" applyNumberFormat="1"/>
    <xf numFmtId="0" fontId="3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readingOrder="2"/>
    </xf>
    <xf numFmtId="4" fontId="2" fillId="3" borderId="1" xfId="0" applyNumberFormat="1" applyFont="1" applyFill="1" applyBorder="1" applyAlignment="1">
      <alignment readingOrder="1"/>
    </xf>
    <xf numFmtId="4" fontId="2" fillId="4" borderId="1" xfId="0" applyNumberFormat="1" applyFont="1" applyFill="1" applyBorder="1" applyAlignment="1">
      <alignment readingOrder="1"/>
    </xf>
    <xf numFmtId="4" fontId="2" fillId="5" borderId="1" xfId="0" applyNumberFormat="1" applyFont="1" applyFill="1" applyBorder="1" applyAlignment="1">
      <alignment readingOrder="1"/>
    </xf>
    <xf numFmtId="4" fontId="1" fillId="0" borderId="1" xfId="0" applyNumberFormat="1" applyFont="1" applyBorder="1" applyAlignment="1">
      <alignment horizontal="center" vertical="center" readingOrder="1"/>
    </xf>
    <xf numFmtId="4" fontId="1" fillId="0" borderId="1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 readingOrder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 readingOrder="2"/>
    </xf>
    <xf numFmtId="0" fontId="3" fillId="0" borderId="3" xfId="0" applyFont="1" applyBorder="1" applyAlignment="1">
      <alignment horizontal="center" readingOrder="2"/>
    </xf>
    <xf numFmtId="0" fontId="1" fillId="0" borderId="2" xfId="0" applyFont="1" applyBorder="1" applyAlignment="1">
      <alignment horizontal="center" readingOrder="2"/>
    </xf>
    <xf numFmtId="0" fontId="1" fillId="0" borderId="4" xfId="0" applyFont="1" applyBorder="1" applyAlignment="1">
      <alignment horizontal="center" readingOrder="2"/>
    </xf>
    <xf numFmtId="0" fontId="1" fillId="0" borderId="3" xfId="0" applyFont="1" applyBorder="1" applyAlignment="1">
      <alignment horizontal="center" readingOrder="2"/>
    </xf>
    <xf numFmtId="0" fontId="6" fillId="0" borderId="0" xfId="0" applyFont="1" applyAlignment="1">
      <alignment horizontal="center" readingOrder="2"/>
    </xf>
    <xf numFmtId="0" fontId="3" fillId="0" borderId="1" xfId="0" applyFont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readingOrder="2"/>
    </xf>
    <xf numFmtId="0" fontId="3" fillId="2" borderId="2" xfId="0" applyFont="1" applyFill="1" applyBorder="1" applyAlignment="1">
      <alignment horizontal="center" vertical="center" readingOrder="2"/>
    </xf>
    <xf numFmtId="0" fontId="3" fillId="2" borderId="4" xfId="0" applyFont="1" applyFill="1" applyBorder="1" applyAlignment="1">
      <alignment horizontal="center" vertical="center" readingOrder="2"/>
    </xf>
    <xf numFmtId="0" fontId="3" fillId="2" borderId="3" xfId="0" applyFont="1" applyFill="1" applyBorder="1" applyAlignment="1">
      <alignment horizontal="center" vertical="center" readingOrder="2"/>
    </xf>
    <xf numFmtId="0" fontId="2" fillId="0" borderId="5" xfId="0" applyFont="1" applyBorder="1" applyAlignment="1">
      <alignment horizontal="center" readingOrder="2"/>
    </xf>
    <xf numFmtId="0" fontId="3" fillId="0" borderId="2" xfId="0" applyFont="1" applyBorder="1" applyAlignment="1">
      <alignment horizontal="center" vertical="center" readingOrder="2"/>
    </xf>
    <xf numFmtId="0" fontId="3" fillId="0" borderId="4" xfId="0" applyFont="1" applyBorder="1" applyAlignment="1">
      <alignment horizontal="center" vertical="center" readingOrder="2"/>
    </xf>
    <xf numFmtId="0" fontId="3" fillId="0" borderId="3" xfId="0" applyFont="1" applyBorder="1" applyAlignment="1">
      <alignment horizontal="center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2"/>
  <sheetViews>
    <sheetView rightToLeft="1" view="pageBreakPreview" zoomScaleSheetLayoutView="100" workbookViewId="0">
      <selection activeCell="A25" sqref="A25"/>
    </sheetView>
  </sheetViews>
  <sheetFormatPr baseColWidth="10" defaultRowHeight="18.75"/>
  <cols>
    <col min="1" max="1" width="57.42578125" style="2" customWidth="1"/>
    <col min="2" max="2" width="8.140625" style="1" customWidth="1"/>
    <col min="3" max="3" width="26.140625" style="1" customWidth="1"/>
    <col min="4" max="4" width="8.85546875" style="1" customWidth="1"/>
    <col min="5" max="5" width="22.5703125" style="1" customWidth="1"/>
  </cols>
  <sheetData>
    <row r="1" spans="1:5" ht="19.5" thickBot="1"/>
    <row r="2" spans="1:5" s="8" customFormat="1" ht="18" customHeight="1" thickBot="1">
      <c r="A2" s="7" t="s">
        <v>39</v>
      </c>
      <c r="B2" s="39" t="s">
        <v>42</v>
      </c>
      <c r="C2" s="40"/>
      <c r="D2" s="39" t="s">
        <v>1</v>
      </c>
      <c r="E2" s="40"/>
    </row>
    <row r="3" spans="1:5" ht="18" customHeight="1" thickBot="1">
      <c r="A3" s="10" t="s">
        <v>2</v>
      </c>
      <c r="B3" s="4"/>
      <c r="C3" s="4"/>
      <c r="D3" s="4"/>
      <c r="E3" s="4"/>
    </row>
    <row r="4" spans="1:5" ht="18" customHeight="1" thickBot="1">
      <c r="A4" s="9" t="s">
        <v>40</v>
      </c>
      <c r="B4" s="4"/>
      <c r="C4" s="4"/>
      <c r="D4" s="4"/>
      <c r="E4" s="4"/>
    </row>
    <row r="5" spans="1:5" ht="18" customHeight="1" thickBot="1">
      <c r="A5" s="6" t="s">
        <v>3</v>
      </c>
      <c r="B5" s="4"/>
      <c r="C5" s="4"/>
      <c r="D5" s="4"/>
      <c r="E5" s="4"/>
    </row>
    <row r="6" spans="1:5" ht="18" customHeight="1" thickBot="1">
      <c r="A6" s="5" t="s">
        <v>4</v>
      </c>
      <c r="B6" s="4"/>
      <c r="C6" s="4"/>
      <c r="D6" s="4"/>
      <c r="E6" s="4"/>
    </row>
    <row r="7" spans="1:5" ht="18" customHeight="1" thickBot="1">
      <c r="A7" s="5" t="s">
        <v>5</v>
      </c>
      <c r="B7" s="4"/>
      <c r="C7" s="4"/>
      <c r="D7" s="4"/>
      <c r="E7" s="4"/>
    </row>
    <row r="8" spans="1:5" ht="18" customHeight="1" thickBot="1">
      <c r="A8" s="5" t="s">
        <v>6</v>
      </c>
      <c r="B8" s="4"/>
      <c r="C8" s="4"/>
      <c r="D8" s="4"/>
      <c r="E8" s="4"/>
    </row>
    <row r="9" spans="1:5" ht="18" customHeight="1" thickBot="1">
      <c r="A9" s="5" t="s">
        <v>7</v>
      </c>
      <c r="B9" s="4"/>
      <c r="C9" s="4"/>
      <c r="D9" s="4"/>
      <c r="E9" s="4"/>
    </row>
    <row r="10" spans="1:5" ht="18" customHeight="1" thickBot="1">
      <c r="A10" s="5" t="s">
        <v>8</v>
      </c>
      <c r="B10" s="4"/>
      <c r="C10" s="4"/>
      <c r="D10" s="4"/>
      <c r="E10" s="4"/>
    </row>
    <row r="11" spans="1:5" ht="18" customHeight="1" thickBot="1">
      <c r="A11" s="5" t="s">
        <v>9</v>
      </c>
      <c r="B11" s="4"/>
      <c r="C11" s="4"/>
      <c r="D11" s="4"/>
      <c r="E11" s="4"/>
    </row>
    <row r="12" spans="1:5" ht="18" customHeight="1" thickBot="1">
      <c r="A12" s="6" t="s">
        <v>10</v>
      </c>
      <c r="B12" s="4"/>
      <c r="C12" s="4"/>
      <c r="D12" s="4"/>
      <c r="E12" s="4"/>
    </row>
    <row r="13" spans="1:5" ht="18" customHeight="1" thickBot="1">
      <c r="A13" s="5" t="s">
        <v>11</v>
      </c>
      <c r="B13" s="4"/>
      <c r="C13" s="4"/>
      <c r="D13" s="4"/>
      <c r="E13" s="4"/>
    </row>
    <row r="14" spans="1:5" ht="18" customHeight="1" thickBot="1">
      <c r="A14" s="5" t="s">
        <v>12</v>
      </c>
      <c r="B14" s="4"/>
      <c r="C14" s="4"/>
      <c r="D14" s="4"/>
      <c r="E14" s="4"/>
    </row>
    <row r="15" spans="1:5" ht="18" customHeight="1" thickBot="1">
      <c r="A15" s="5" t="s">
        <v>13</v>
      </c>
      <c r="B15" s="4"/>
      <c r="C15" s="4"/>
      <c r="D15" s="4"/>
      <c r="E15" s="4"/>
    </row>
    <row r="16" spans="1:5" ht="18" customHeight="1" thickBot="1">
      <c r="A16" s="5" t="s">
        <v>14</v>
      </c>
      <c r="B16" s="4"/>
      <c r="C16" s="4"/>
      <c r="D16" s="4"/>
      <c r="E16" s="4"/>
    </row>
    <row r="17" spans="1:5" ht="18" customHeight="1" thickBot="1">
      <c r="A17" s="5" t="s">
        <v>15</v>
      </c>
      <c r="B17" s="4"/>
      <c r="C17" s="4"/>
      <c r="D17" s="4"/>
      <c r="E17" s="4"/>
    </row>
    <row r="18" spans="1:5" ht="18" customHeight="1" thickBot="1">
      <c r="A18" s="5" t="s">
        <v>16</v>
      </c>
      <c r="B18" s="4"/>
      <c r="C18" s="4"/>
      <c r="D18" s="4"/>
      <c r="E18" s="4"/>
    </row>
    <row r="19" spans="1:5" ht="18" customHeight="1" thickBot="1">
      <c r="A19" s="5" t="s">
        <v>17</v>
      </c>
      <c r="B19" s="4"/>
      <c r="C19" s="4"/>
      <c r="D19" s="4"/>
      <c r="E19" s="4"/>
    </row>
    <row r="20" spans="1:5" ht="18" customHeight="1" thickBot="1">
      <c r="A20" s="9" t="s">
        <v>41</v>
      </c>
      <c r="B20" s="4"/>
      <c r="C20" s="4"/>
      <c r="D20" s="4"/>
      <c r="E20" s="4"/>
    </row>
    <row r="21" spans="1:5" ht="18" customHeight="1" thickBot="1">
      <c r="A21" s="6" t="s">
        <v>3</v>
      </c>
      <c r="B21" s="4"/>
      <c r="C21" s="4"/>
      <c r="D21" s="4"/>
      <c r="E21" s="4"/>
    </row>
    <row r="22" spans="1:5" ht="18" customHeight="1" thickBot="1">
      <c r="A22" s="5" t="s">
        <v>18</v>
      </c>
      <c r="B22" s="4"/>
      <c r="C22" s="4"/>
      <c r="D22" s="4"/>
      <c r="E22" s="4"/>
    </row>
    <row r="23" spans="1:5" ht="18" customHeight="1" thickBot="1">
      <c r="A23" s="5" t="s">
        <v>5</v>
      </c>
      <c r="B23" s="4"/>
      <c r="C23" s="4"/>
      <c r="D23" s="4"/>
      <c r="E23" s="4"/>
    </row>
    <row r="24" spans="1:5" ht="18" customHeight="1" thickBot="1">
      <c r="A24" s="5" t="s">
        <v>19</v>
      </c>
      <c r="B24" s="4"/>
      <c r="C24" s="4"/>
      <c r="D24" s="4"/>
      <c r="E24" s="4"/>
    </row>
    <row r="25" spans="1:5" ht="18" customHeight="1" thickBot="1">
      <c r="A25" s="5" t="s">
        <v>20</v>
      </c>
      <c r="B25" s="4"/>
      <c r="C25" s="4"/>
      <c r="D25" s="4"/>
      <c r="E25" s="4"/>
    </row>
    <row r="26" spans="1:5" ht="18" customHeight="1" thickBot="1">
      <c r="A26" s="5" t="s">
        <v>21</v>
      </c>
      <c r="B26" s="4"/>
      <c r="C26" s="4"/>
      <c r="D26" s="4"/>
      <c r="E26" s="4"/>
    </row>
    <row r="27" spans="1:5" ht="18" customHeight="1" thickBot="1">
      <c r="A27" s="5" t="s">
        <v>22</v>
      </c>
      <c r="B27" s="4"/>
      <c r="C27" s="4"/>
      <c r="D27" s="4"/>
      <c r="E27" s="4"/>
    </row>
    <row r="28" spans="1:5" ht="18" customHeight="1" thickBot="1">
      <c r="A28" s="5" t="s">
        <v>9</v>
      </c>
      <c r="B28" s="4"/>
      <c r="C28" s="4"/>
      <c r="D28" s="4"/>
      <c r="E28" s="4"/>
    </row>
    <row r="29" spans="1:5" ht="18" customHeight="1" thickBot="1">
      <c r="A29" s="6" t="s">
        <v>23</v>
      </c>
      <c r="B29" s="4"/>
      <c r="C29" s="4"/>
      <c r="D29" s="4"/>
      <c r="E29" s="4"/>
    </row>
    <row r="30" spans="1:5" ht="18" customHeight="1" thickBot="1">
      <c r="A30" s="5" t="s">
        <v>24</v>
      </c>
      <c r="B30" s="4"/>
      <c r="C30" s="4"/>
      <c r="D30" s="4"/>
      <c r="E30" s="4"/>
    </row>
    <row r="31" spans="1:5" ht="18" customHeight="1" thickBot="1">
      <c r="A31" s="5" t="s">
        <v>25</v>
      </c>
      <c r="B31" s="4"/>
      <c r="C31" s="4"/>
      <c r="D31" s="4"/>
      <c r="E31" s="4"/>
    </row>
    <row r="32" spans="1:5" ht="18" customHeight="1" thickBot="1">
      <c r="A32" s="5" t="s">
        <v>26</v>
      </c>
      <c r="B32" s="4"/>
      <c r="C32" s="4"/>
      <c r="D32" s="4"/>
      <c r="E32" s="4"/>
    </row>
    <row r="33" spans="1:5" ht="18" customHeight="1" thickBot="1">
      <c r="A33" s="5" t="s">
        <v>27</v>
      </c>
      <c r="B33" s="4"/>
      <c r="C33" s="4"/>
      <c r="D33" s="4"/>
      <c r="E33" s="4"/>
    </row>
    <row r="34" spans="1:5" ht="18" customHeight="1" thickBot="1">
      <c r="A34" s="5" t="s">
        <v>17</v>
      </c>
      <c r="B34" s="4"/>
      <c r="C34" s="4"/>
      <c r="D34" s="4"/>
      <c r="E34" s="4"/>
    </row>
    <row r="35" spans="1:5" ht="18" customHeight="1" thickBot="1">
      <c r="A35" s="6" t="s">
        <v>28</v>
      </c>
      <c r="B35" s="4"/>
      <c r="C35" s="4"/>
      <c r="D35" s="4"/>
      <c r="E35" s="4"/>
    </row>
    <row r="36" spans="1:5" ht="18" customHeight="1" thickBot="1">
      <c r="A36" s="10" t="s">
        <v>29</v>
      </c>
      <c r="B36" s="4"/>
      <c r="C36" s="4"/>
      <c r="D36" s="4"/>
      <c r="E36" s="4"/>
    </row>
    <row r="37" spans="1:5" ht="18" customHeight="1" thickBot="1">
      <c r="A37" s="6" t="s">
        <v>30</v>
      </c>
      <c r="B37" s="4"/>
      <c r="C37" s="4"/>
      <c r="D37" s="4"/>
      <c r="E37" s="4"/>
    </row>
    <row r="38" spans="1:5" ht="18" customHeight="1" thickBot="1">
      <c r="A38" s="3" t="s">
        <v>31</v>
      </c>
      <c r="B38" s="4"/>
      <c r="C38" s="4"/>
      <c r="D38" s="4"/>
      <c r="E38" s="4"/>
    </row>
    <row r="39" spans="1:5" ht="18" customHeight="1" thickBot="1">
      <c r="A39" s="3" t="s">
        <v>31</v>
      </c>
      <c r="B39" s="4"/>
      <c r="C39" s="4"/>
      <c r="D39" s="4"/>
      <c r="E39" s="4"/>
    </row>
    <row r="40" spans="1:5" ht="18" customHeight="1" thickBot="1">
      <c r="A40" s="6" t="s">
        <v>32</v>
      </c>
      <c r="B40" s="4"/>
      <c r="C40" s="4"/>
      <c r="D40" s="4"/>
      <c r="E40" s="4"/>
    </row>
    <row r="41" spans="1:5" ht="18" customHeight="1" thickBot="1">
      <c r="A41" s="3" t="s">
        <v>31</v>
      </c>
      <c r="B41" s="4"/>
      <c r="C41" s="4"/>
      <c r="D41" s="4"/>
      <c r="E41" s="4"/>
    </row>
    <row r="42" spans="1:5" ht="18" customHeight="1" thickBot="1">
      <c r="A42" s="3" t="s">
        <v>31</v>
      </c>
      <c r="B42" s="4"/>
      <c r="C42" s="4"/>
      <c r="D42" s="4"/>
      <c r="E42" s="4"/>
    </row>
    <row r="43" spans="1:5" ht="18" customHeight="1" thickBot="1">
      <c r="A43" s="6" t="s">
        <v>33</v>
      </c>
      <c r="B43" s="4"/>
      <c r="C43" s="4"/>
      <c r="D43" s="4"/>
      <c r="E43" s="4"/>
    </row>
    <row r="44" spans="1:5" ht="18" customHeight="1" thickBot="1">
      <c r="A44" s="10" t="s">
        <v>34</v>
      </c>
      <c r="B44" s="4"/>
      <c r="C44" s="4"/>
      <c r="D44" s="4"/>
      <c r="E44" s="4"/>
    </row>
    <row r="45" spans="1:5" ht="18" customHeight="1" thickBot="1">
      <c r="A45" s="3" t="s">
        <v>35</v>
      </c>
      <c r="B45" s="4"/>
      <c r="C45" s="4"/>
      <c r="D45" s="4"/>
      <c r="E45" s="4"/>
    </row>
    <row r="46" spans="1:5" ht="18" customHeight="1" thickBot="1">
      <c r="A46" s="3" t="s">
        <v>35</v>
      </c>
      <c r="B46" s="4"/>
      <c r="C46" s="4"/>
      <c r="D46" s="4"/>
      <c r="E46" s="4"/>
    </row>
    <row r="47" spans="1:5" ht="18" customHeight="1" thickBot="1">
      <c r="A47" s="11" t="s">
        <v>36</v>
      </c>
      <c r="B47" s="4"/>
      <c r="C47" s="4"/>
      <c r="D47" s="4"/>
      <c r="E47" s="4"/>
    </row>
    <row r="48" spans="1:5" ht="18" customHeight="1" thickBot="1"/>
    <row r="49" spans="1:5" ht="18" customHeight="1" thickBot="1">
      <c r="A49" s="10" t="s">
        <v>37</v>
      </c>
      <c r="B49" s="41"/>
      <c r="C49" s="42"/>
      <c r="D49" s="42"/>
      <c r="E49" s="43"/>
    </row>
    <row r="50" spans="1:5" ht="18" customHeight="1" thickBot="1">
      <c r="A50" s="6" t="s">
        <v>0</v>
      </c>
      <c r="B50" s="41"/>
      <c r="C50" s="42"/>
      <c r="D50" s="42"/>
      <c r="E50" s="43"/>
    </row>
    <row r="51" spans="1:5" ht="18" customHeight="1" thickBot="1">
      <c r="A51" s="6" t="s">
        <v>1</v>
      </c>
      <c r="B51" s="36"/>
      <c r="C51" s="37"/>
      <c r="D51" s="37"/>
      <c r="E51" s="38"/>
    </row>
    <row r="52" spans="1:5" ht="18" customHeight="1" thickBot="1">
      <c r="A52" s="6" t="s">
        <v>38</v>
      </c>
      <c r="B52" s="36"/>
      <c r="C52" s="37"/>
      <c r="D52" s="37"/>
      <c r="E52" s="38"/>
    </row>
  </sheetData>
  <mergeCells count="6">
    <mergeCell ref="B52:E52"/>
    <mergeCell ref="B2:C2"/>
    <mergeCell ref="D2:E2"/>
    <mergeCell ref="B49:E49"/>
    <mergeCell ref="B50:E50"/>
    <mergeCell ref="B51:E51"/>
  </mergeCells>
  <printOptions horizontalCentered="1"/>
  <pageMargins left="0.31496062992125984" right="0.31496062992125984" top="0.74803149606299213" bottom="0.9448818897637796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5"/>
  <sheetViews>
    <sheetView rightToLeft="1" view="pageBreakPreview" zoomScaleSheetLayoutView="100" workbookViewId="0">
      <selection activeCell="C28" sqref="C28"/>
    </sheetView>
  </sheetViews>
  <sheetFormatPr baseColWidth="10" defaultRowHeight="18.75"/>
  <cols>
    <col min="1" max="1" width="50.140625" style="2" customWidth="1"/>
    <col min="2" max="2" width="28" style="1" customWidth="1"/>
    <col min="3" max="3" width="29.5703125" style="1" customWidth="1"/>
    <col min="4" max="4" width="22.5703125" style="1" customWidth="1"/>
  </cols>
  <sheetData>
    <row r="1" spans="1:4" ht="20.25">
      <c r="A1" s="44" t="s">
        <v>43</v>
      </c>
      <c r="B1" s="44"/>
      <c r="C1" s="44"/>
      <c r="D1" s="44"/>
    </row>
    <row r="2" spans="1:4" ht="20.25">
      <c r="A2" s="12" t="s">
        <v>44</v>
      </c>
    </row>
    <row r="3" spans="1:4" ht="19.5" thickBot="1"/>
    <row r="4" spans="1:4" s="13" customFormat="1" ht="21" thickBot="1">
      <c r="A4" s="45" t="s">
        <v>39</v>
      </c>
      <c r="B4" s="45" t="s">
        <v>0</v>
      </c>
      <c r="C4" s="45"/>
      <c r="D4" s="45"/>
    </row>
    <row r="5" spans="1:4" s="15" customFormat="1" ht="18" customHeight="1" thickBot="1">
      <c r="A5" s="45"/>
      <c r="B5" s="14" t="s">
        <v>45</v>
      </c>
      <c r="C5" s="14" t="s">
        <v>46</v>
      </c>
      <c r="D5" s="14" t="s">
        <v>47</v>
      </c>
    </row>
    <row r="6" spans="1:4" s="15" customFormat="1" ht="18" customHeight="1" thickBot="1">
      <c r="A6" s="45"/>
      <c r="B6" s="14">
        <v>1</v>
      </c>
      <c r="C6" s="14">
        <v>2</v>
      </c>
      <c r="D6" s="14">
        <v>3</v>
      </c>
    </row>
    <row r="7" spans="1:4" ht="30" customHeight="1" thickBot="1">
      <c r="A7" s="10" t="s">
        <v>2</v>
      </c>
      <c r="B7" s="4"/>
      <c r="C7" s="4"/>
      <c r="D7" s="4"/>
    </row>
    <row r="8" spans="1:4" ht="30" customHeight="1" thickBot="1">
      <c r="A8" s="9" t="s">
        <v>40</v>
      </c>
      <c r="B8" s="4"/>
      <c r="C8" s="4"/>
      <c r="D8" s="4"/>
    </row>
    <row r="9" spans="1:4" ht="30" customHeight="1" thickBot="1">
      <c r="A9" s="6" t="s">
        <v>3</v>
      </c>
      <c r="B9" s="4"/>
      <c r="C9" s="4"/>
      <c r="D9" s="4"/>
    </row>
    <row r="10" spans="1:4" ht="30" customHeight="1" thickBot="1">
      <c r="A10" s="5" t="s">
        <v>4</v>
      </c>
      <c r="B10" s="4"/>
      <c r="C10" s="4"/>
      <c r="D10" s="4"/>
    </row>
    <row r="11" spans="1:4" ht="30" customHeight="1" thickBot="1">
      <c r="A11" s="5" t="s">
        <v>5</v>
      </c>
      <c r="B11" s="4"/>
      <c r="C11" s="4"/>
      <c r="D11" s="4"/>
    </row>
    <row r="12" spans="1:4" ht="30" customHeight="1" thickBot="1">
      <c r="A12" s="5" t="s">
        <v>6</v>
      </c>
      <c r="B12" s="4"/>
      <c r="C12" s="4"/>
      <c r="D12" s="4"/>
    </row>
    <row r="13" spans="1:4" ht="30" customHeight="1" thickBot="1">
      <c r="A13" s="5" t="s">
        <v>7</v>
      </c>
      <c r="B13" s="4"/>
      <c r="C13" s="4"/>
      <c r="D13" s="4"/>
    </row>
    <row r="14" spans="1:4" ht="30" customHeight="1" thickBot="1">
      <c r="A14" s="5" t="s">
        <v>48</v>
      </c>
      <c r="B14" s="4"/>
      <c r="C14" s="4"/>
      <c r="D14" s="4"/>
    </row>
    <row r="15" spans="1:4" ht="30" customHeight="1" thickBot="1">
      <c r="A15" s="5" t="s">
        <v>9</v>
      </c>
      <c r="B15" s="4"/>
      <c r="C15" s="4"/>
      <c r="D15" s="4"/>
    </row>
    <row r="16" spans="1:4" ht="30" customHeight="1" thickBot="1">
      <c r="A16" s="9" t="s">
        <v>41</v>
      </c>
      <c r="B16" s="4"/>
      <c r="C16" s="4"/>
      <c r="D16" s="4"/>
    </row>
    <row r="17" spans="1:4" ht="30" customHeight="1" thickBot="1">
      <c r="A17" s="6" t="s">
        <v>3</v>
      </c>
      <c r="B17" s="4"/>
      <c r="C17" s="4"/>
      <c r="D17" s="4"/>
    </row>
    <row r="18" spans="1:4" ht="30" customHeight="1" thickBot="1">
      <c r="A18" s="5" t="s">
        <v>20</v>
      </c>
      <c r="B18" s="4"/>
      <c r="C18" s="4"/>
      <c r="D18" s="4"/>
    </row>
    <row r="19" spans="1:4" ht="30" customHeight="1" thickBot="1">
      <c r="A19" s="5" t="s">
        <v>49</v>
      </c>
      <c r="B19" s="4"/>
      <c r="C19" s="4"/>
      <c r="D19" s="4"/>
    </row>
    <row r="20" spans="1:4" ht="30" customHeight="1" thickBot="1">
      <c r="A20" s="5" t="s">
        <v>50</v>
      </c>
      <c r="B20" s="4"/>
      <c r="C20" s="4"/>
      <c r="D20" s="4"/>
    </row>
    <row r="21" spans="1:4" ht="30" customHeight="1" thickBot="1">
      <c r="A21" s="5" t="s">
        <v>21</v>
      </c>
      <c r="B21" s="4"/>
      <c r="C21" s="4"/>
      <c r="D21" s="4"/>
    </row>
    <row r="22" spans="1:4" ht="30" customHeight="1" thickBot="1">
      <c r="A22" s="5" t="s">
        <v>18</v>
      </c>
      <c r="B22" s="4"/>
      <c r="C22" s="4"/>
      <c r="D22" s="4"/>
    </row>
    <row r="23" spans="1:4" ht="30" customHeight="1" thickBot="1">
      <c r="A23" s="5" t="s">
        <v>51</v>
      </c>
      <c r="B23" s="4"/>
      <c r="C23" s="4"/>
      <c r="D23" s="4"/>
    </row>
    <row r="24" spans="1:4" ht="30" customHeight="1" thickBot="1">
      <c r="A24" s="5" t="s">
        <v>9</v>
      </c>
      <c r="B24" s="4"/>
      <c r="C24" s="4"/>
      <c r="D24" s="4"/>
    </row>
    <row r="25" spans="1:4" ht="30" customHeight="1" thickBot="1">
      <c r="A25" s="6" t="s">
        <v>28</v>
      </c>
      <c r="B25" s="4"/>
      <c r="C25" s="4"/>
      <c r="D25" s="4"/>
    </row>
    <row r="26" spans="1:4" ht="30" customHeight="1" thickBot="1">
      <c r="A26" s="10" t="s">
        <v>29</v>
      </c>
      <c r="B26" s="4"/>
      <c r="C26" s="4"/>
      <c r="D26" s="4"/>
    </row>
    <row r="27" spans="1:4" ht="30" customHeight="1" thickBot="1">
      <c r="A27" s="6" t="s">
        <v>30</v>
      </c>
      <c r="B27" s="4"/>
      <c r="C27" s="4"/>
      <c r="D27" s="4"/>
    </row>
    <row r="28" spans="1:4" ht="30" customHeight="1" thickBot="1">
      <c r="A28" s="3" t="s">
        <v>31</v>
      </c>
      <c r="B28" s="4"/>
      <c r="C28" s="4"/>
      <c r="D28" s="4"/>
    </row>
    <row r="29" spans="1:4" ht="30" customHeight="1" thickBot="1">
      <c r="A29" s="3" t="s">
        <v>31</v>
      </c>
      <c r="B29" s="4"/>
      <c r="C29" s="4"/>
      <c r="D29" s="4"/>
    </row>
    <row r="30" spans="1:4" ht="30" customHeight="1" thickBot="1">
      <c r="A30" s="6" t="s">
        <v>32</v>
      </c>
      <c r="B30" s="4"/>
      <c r="C30" s="4"/>
      <c r="D30" s="4"/>
    </row>
    <row r="31" spans="1:4" ht="30" customHeight="1" thickBot="1">
      <c r="A31" s="3" t="s">
        <v>31</v>
      </c>
      <c r="B31" s="4"/>
      <c r="C31" s="4"/>
      <c r="D31" s="4"/>
    </row>
    <row r="32" spans="1:4" ht="30" customHeight="1" thickBot="1">
      <c r="A32" s="3" t="s">
        <v>31</v>
      </c>
      <c r="B32" s="4"/>
      <c r="C32" s="4"/>
      <c r="D32" s="4"/>
    </row>
    <row r="33" spans="1:4" ht="30" customHeight="1" thickBot="1">
      <c r="A33" s="6" t="s">
        <v>33</v>
      </c>
      <c r="B33" s="4"/>
      <c r="C33" s="4"/>
      <c r="D33" s="4"/>
    </row>
    <row r="34" spans="1:4" ht="30" customHeight="1" thickBot="1">
      <c r="A34" s="6" t="s">
        <v>52</v>
      </c>
      <c r="B34" s="4"/>
      <c r="C34" s="4"/>
      <c r="D34" s="4"/>
    </row>
    <row r="35" spans="1:4" ht="30" customHeight="1" thickBot="1">
      <c r="A35" s="11" t="s">
        <v>36</v>
      </c>
      <c r="B35" s="4"/>
      <c r="C35" s="4"/>
      <c r="D35" s="4"/>
    </row>
  </sheetData>
  <mergeCells count="3">
    <mergeCell ref="A1:D1"/>
    <mergeCell ref="B4:D4"/>
    <mergeCell ref="A4:A6"/>
  </mergeCells>
  <printOptions horizontalCentered="1"/>
  <pageMargins left="0.31496062992125984" right="0.31496062992125984" top="0.74803149606299213" bottom="0.9448818897637796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38"/>
  <sheetViews>
    <sheetView rightToLeft="1" tabSelected="1" view="pageBreakPreview" topLeftCell="A22" zoomScaleSheetLayoutView="100" workbookViewId="0">
      <selection activeCell="B16" sqref="B16"/>
    </sheetView>
  </sheetViews>
  <sheetFormatPr baseColWidth="10" defaultRowHeight="18.75"/>
  <cols>
    <col min="1" max="1" width="40.85546875" style="2" customWidth="1"/>
    <col min="2" max="2" width="25.42578125" style="1" customWidth="1"/>
    <col min="3" max="3" width="22.85546875" style="1" customWidth="1"/>
    <col min="4" max="4" width="22.5703125" style="1" customWidth="1"/>
    <col min="5" max="5" width="20.85546875" style="1" customWidth="1"/>
    <col min="6" max="6" width="21.28515625" style="1" customWidth="1"/>
    <col min="8" max="8" width="22.85546875" customWidth="1"/>
    <col min="12" max="12" width="5.5703125" customWidth="1"/>
    <col min="13" max="13" width="18.140625" customWidth="1"/>
  </cols>
  <sheetData>
    <row r="1" spans="1:13" ht="21" thickBot="1">
      <c r="A1" s="12" t="s">
        <v>53</v>
      </c>
      <c r="B1" s="1">
        <v>2020</v>
      </c>
    </row>
    <row r="2" spans="1:13" s="13" customFormat="1" ht="21" thickBot="1">
      <c r="A2" s="46" t="s">
        <v>39</v>
      </c>
      <c r="B2" s="47" t="s">
        <v>60</v>
      </c>
      <c r="C2" s="48"/>
      <c r="D2" s="48"/>
      <c r="E2" s="48"/>
      <c r="F2" s="49"/>
    </row>
    <row r="3" spans="1:13" s="17" customFormat="1" ht="55.5" customHeight="1" thickBot="1">
      <c r="A3" s="46"/>
      <c r="B3" s="26" t="s">
        <v>55</v>
      </c>
      <c r="C3" s="26" t="s">
        <v>56</v>
      </c>
      <c r="D3" s="26" t="s">
        <v>57</v>
      </c>
      <c r="E3" s="26" t="s">
        <v>58</v>
      </c>
      <c r="F3" s="26" t="s">
        <v>59</v>
      </c>
    </row>
    <row r="4" spans="1:13" s="15" customFormat="1" ht="18" customHeight="1" thickBot="1">
      <c r="A4" s="46"/>
      <c r="B4" s="27">
        <v>4</v>
      </c>
      <c r="C4" s="27">
        <v>5</v>
      </c>
      <c r="D4" s="27">
        <v>6</v>
      </c>
      <c r="E4" s="27">
        <v>7</v>
      </c>
      <c r="F4" s="27">
        <v>8</v>
      </c>
    </row>
    <row r="5" spans="1:13" ht="30" customHeight="1" thickBot="1">
      <c r="A5" s="10" t="s">
        <v>2</v>
      </c>
      <c r="B5" s="22"/>
      <c r="C5" s="22"/>
      <c r="D5" s="22"/>
      <c r="E5" s="22"/>
      <c r="F5" s="22"/>
    </row>
    <row r="6" spans="1:13" ht="30" customHeight="1" thickBot="1">
      <c r="A6" s="9" t="s">
        <v>40</v>
      </c>
      <c r="B6" s="22"/>
      <c r="C6" s="22"/>
      <c r="D6" s="22"/>
      <c r="E6" s="22"/>
      <c r="F6" s="22"/>
    </row>
    <row r="7" spans="1:13" ht="30" customHeight="1" thickBot="1">
      <c r="A7" s="6" t="s">
        <v>10</v>
      </c>
      <c r="B7" s="28">
        <v>1274311420.5</v>
      </c>
      <c r="C7" s="28">
        <v>991498422.38</v>
      </c>
      <c r="D7" s="28">
        <v>926243745.91999996</v>
      </c>
      <c r="E7" s="28">
        <v>65254676.460000001</v>
      </c>
      <c r="F7" s="28">
        <v>282812998.12</v>
      </c>
      <c r="H7" s="25">
        <f>+D7-860989069.46</f>
        <v>65254676.459999919</v>
      </c>
    </row>
    <row r="8" spans="1:13" ht="30" customHeight="1" thickBot="1">
      <c r="A8" s="5" t="s">
        <v>11</v>
      </c>
      <c r="B8" s="22">
        <f>1700000+5000+256445+50000+607200+100000</f>
        <v>2718645</v>
      </c>
      <c r="C8" s="22">
        <f>1668000+600+6445+420+10800+54979.35</f>
        <v>1741244.35</v>
      </c>
      <c r="D8" s="22">
        <f>1668000+600+6445+420+10800</f>
        <v>1686265</v>
      </c>
      <c r="E8" s="22">
        <v>54979.35</v>
      </c>
      <c r="F8" s="22">
        <f>32000+4400+250000+49580+596400+45020.65</f>
        <v>977400.65</v>
      </c>
      <c r="H8" s="25"/>
    </row>
    <row r="9" spans="1:13" ht="30" customHeight="1" thickBot="1">
      <c r="A9" s="5" t="s">
        <v>12</v>
      </c>
      <c r="B9" s="23">
        <v>231911679</v>
      </c>
      <c r="C9" s="22">
        <v>215809554.49000001</v>
      </c>
      <c r="D9" s="22">
        <v>215769554.49000001</v>
      </c>
      <c r="E9" s="22">
        <v>40000</v>
      </c>
      <c r="F9" s="22">
        <v>16102124.51</v>
      </c>
      <c r="H9" s="25"/>
    </row>
    <row r="10" spans="1:13" ht="30" customHeight="1" thickBot="1">
      <c r="A10" s="5" t="s">
        <v>13</v>
      </c>
      <c r="B10" s="22">
        <v>30718501</v>
      </c>
      <c r="C10" s="22">
        <v>30718500.109999999</v>
      </c>
      <c r="D10" s="22">
        <v>30718500.109999999</v>
      </c>
      <c r="E10" s="22"/>
      <c r="F10" s="22">
        <v>0.89</v>
      </c>
    </row>
    <row r="11" spans="1:13" ht="46.5" customHeight="1" thickBot="1">
      <c r="A11" s="18" t="s">
        <v>61</v>
      </c>
      <c r="B11" s="22">
        <f>1000000+1368241.94+200000+193130+6500000+2500000+500000+360000+280400+300000+111157212.64+7000000+20000000+18256796.08+135979.02+6000000</f>
        <v>175751759.67999998</v>
      </c>
      <c r="C11" s="22">
        <f t="shared" ref="C11:D11" si="0">1000000+1368241.94+200000+193130+6500000+2500000+500000+360000+280400+300000+111157212.64+7000000+20000000+18256796.08+135979.02+6000000</f>
        <v>175751759.67999998</v>
      </c>
      <c r="D11" s="22">
        <f t="shared" si="0"/>
        <v>175751759.67999998</v>
      </c>
      <c r="E11" s="22"/>
      <c r="F11" s="22"/>
      <c r="M11" s="22">
        <f>1500000+1808700+6200600+200000+100000</f>
        <v>9809300</v>
      </c>
    </row>
    <row r="12" spans="1:13" ht="30" customHeight="1" thickBot="1">
      <c r="A12" s="5" t="s">
        <v>15</v>
      </c>
      <c r="B12" s="22">
        <f>26556753.84-260000</f>
        <v>26296753.84</v>
      </c>
      <c r="C12" s="22">
        <v>23955202.559999999</v>
      </c>
      <c r="D12" s="22">
        <v>23234545.399999999</v>
      </c>
      <c r="E12" s="22">
        <v>720657.16</v>
      </c>
      <c r="F12" s="22">
        <v>2601551.2799999998</v>
      </c>
      <c r="H12" s="25"/>
    </row>
    <row r="13" spans="1:13" ht="30" customHeight="1" thickBot="1">
      <c r="A13" s="5" t="s">
        <v>16</v>
      </c>
      <c r="B13" s="22">
        <f>2000000+2228700+8101000+200000+100000</f>
        <v>12629700</v>
      </c>
      <c r="C13" s="22">
        <f>500000+420000+1900400</f>
        <v>2820400</v>
      </c>
      <c r="D13" s="22">
        <f>500000+360000+1020400</f>
        <v>1880400</v>
      </c>
      <c r="E13" s="22">
        <f>60000+880000</f>
        <v>940000</v>
      </c>
      <c r="F13" s="22">
        <f>+B13-D13</f>
        <v>10749300</v>
      </c>
      <c r="H13" s="25"/>
    </row>
    <row r="14" spans="1:13" ht="30" customHeight="1" thickBot="1">
      <c r="A14" s="5" t="s">
        <v>17</v>
      </c>
      <c r="B14" s="22">
        <f>+B7-B8-B9-B10-B11-B12-B13</f>
        <v>794284381.98000002</v>
      </c>
      <c r="C14" s="22">
        <f t="shared" ref="C14:F14" si="1">+C7-C8-C9-C10-C11-C12-C13</f>
        <v>540701761.19000006</v>
      </c>
      <c r="D14" s="22">
        <f t="shared" si="1"/>
        <v>477202721.24000001</v>
      </c>
      <c r="E14" s="22">
        <f t="shared" si="1"/>
        <v>63499039.950000003</v>
      </c>
      <c r="F14" s="22">
        <f t="shared" si="1"/>
        <v>252382620.79000005</v>
      </c>
      <c r="H14" s="25"/>
    </row>
    <row r="15" spans="1:13" ht="30" customHeight="1" thickBot="1">
      <c r="A15" s="9" t="s">
        <v>41</v>
      </c>
      <c r="B15" s="22"/>
      <c r="C15" s="22"/>
      <c r="D15" s="22"/>
      <c r="E15" s="22"/>
      <c r="F15" s="22"/>
      <c r="H15" s="25"/>
    </row>
    <row r="16" spans="1:13" ht="30" customHeight="1" thickBot="1">
      <c r="A16" s="6" t="s">
        <v>10</v>
      </c>
      <c r="B16" s="28">
        <f>752891328.79+70505810.99</f>
        <v>823397139.77999997</v>
      </c>
      <c r="C16" s="28">
        <v>736835058.76999998</v>
      </c>
      <c r="D16" s="28">
        <f>303031128.92+70505810.99</f>
        <v>373536939.91000003</v>
      </c>
      <c r="E16" s="28">
        <v>290430028.44</v>
      </c>
      <c r="F16" s="28">
        <v>159430171.43000001</v>
      </c>
      <c r="H16" s="25">
        <f>338135199.87-E16</f>
        <v>47705171.430000007</v>
      </c>
    </row>
    <row r="17" spans="1:8" ht="30" customHeight="1" thickBot="1">
      <c r="A17" s="5" t="s">
        <v>62</v>
      </c>
      <c r="B17" s="22">
        <v>480059473.47000003</v>
      </c>
      <c r="C17" s="22">
        <f>+E17+D17</f>
        <v>387059473.47000003</v>
      </c>
      <c r="D17" s="22">
        <v>145070965.36000001</v>
      </c>
      <c r="E17" s="22">
        <v>241988508.11000001</v>
      </c>
      <c r="F17" s="22">
        <v>93000000</v>
      </c>
      <c r="H17" s="25"/>
    </row>
    <row r="18" spans="1:8" ht="30" customHeight="1" thickBot="1">
      <c r="A18" s="5" t="s">
        <v>25</v>
      </c>
      <c r="B18" s="22">
        <v>67628302.310000002</v>
      </c>
      <c r="C18" s="22">
        <v>67314701.019999996</v>
      </c>
      <c r="D18" s="22">
        <v>67314701.019999996</v>
      </c>
      <c r="E18" s="22">
        <v>313601.28999999998</v>
      </c>
      <c r="F18" s="22"/>
    </row>
    <row r="19" spans="1:8" ht="30" customHeight="1" thickBot="1">
      <c r="A19" s="5" t="s">
        <v>63</v>
      </c>
      <c r="B19" s="22">
        <f>122265.34+4200000</f>
        <v>4322265.34</v>
      </c>
      <c r="C19" s="22"/>
      <c r="D19" s="22"/>
      <c r="E19" s="22">
        <v>4322265.34</v>
      </c>
      <c r="F19" s="22"/>
    </row>
    <row r="20" spans="1:8" ht="30" customHeight="1" thickBot="1">
      <c r="A20" s="5" t="s">
        <v>27</v>
      </c>
      <c r="B20" s="22">
        <f>122265.34+58511558.15+4200000</f>
        <v>62833823.490000002</v>
      </c>
      <c r="C20" s="22">
        <v>45306260</v>
      </c>
      <c r="D20" s="22">
        <v>39820000</v>
      </c>
      <c r="E20" s="22">
        <f>122265.34+10191558.15+4200000</f>
        <v>14513823.49</v>
      </c>
      <c r="F20" s="22">
        <v>8500000</v>
      </c>
    </row>
    <row r="21" spans="1:8" ht="30" customHeight="1" thickBot="1">
      <c r="A21" s="5" t="s">
        <v>17</v>
      </c>
      <c r="B21" s="22">
        <f>+B16-B17-B18-B19-B20</f>
        <v>208553275.16999996</v>
      </c>
      <c r="C21" s="22">
        <f t="shared" ref="C21:F21" si="2">+C16-C17-C18-C19-C20</f>
        <v>237154624.27999997</v>
      </c>
      <c r="D21" s="22">
        <f t="shared" si="2"/>
        <v>121331273.53000003</v>
      </c>
      <c r="E21" s="22">
        <f t="shared" si="2"/>
        <v>29291830.209999986</v>
      </c>
      <c r="F21" s="22">
        <f t="shared" si="2"/>
        <v>57930171.430000007</v>
      </c>
      <c r="H21" s="25"/>
    </row>
    <row r="22" spans="1:8" ht="30" customHeight="1" thickBot="1">
      <c r="A22" s="6" t="s">
        <v>28</v>
      </c>
      <c r="B22" s="29">
        <f>+B7+B16</f>
        <v>2097708560.28</v>
      </c>
      <c r="C22" s="29">
        <f t="shared" ref="C22:F22" si="3">+C7+C16</f>
        <v>1728333481.1500001</v>
      </c>
      <c r="D22" s="29">
        <f t="shared" si="3"/>
        <v>1299780685.8299999</v>
      </c>
      <c r="E22" s="29">
        <f t="shared" si="3"/>
        <v>355684704.89999998</v>
      </c>
      <c r="F22" s="29">
        <f t="shared" si="3"/>
        <v>442243169.55000001</v>
      </c>
    </row>
    <row r="23" spans="1:8" ht="30" customHeight="1" thickBot="1">
      <c r="A23" s="10" t="s">
        <v>29</v>
      </c>
      <c r="B23" s="22"/>
      <c r="C23" s="22"/>
      <c r="D23" s="22"/>
      <c r="E23" s="22"/>
      <c r="F23" s="22"/>
    </row>
    <row r="24" spans="1:8" ht="30" customHeight="1" thickBot="1">
      <c r="A24" s="6" t="s">
        <v>30</v>
      </c>
      <c r="B24" s="28">
        <f>+B25+B26+B27</f>
        <v>109236876.27</v>
      </c>
      <c r="C24" s="28">
        <f t="shared" ref="C24:F24" si="4">+C25+C26+C27</f>
        <v>69173028.50999999</v>
      </c>
      <c r="D24" s="28">
        <f t="shared" si="4"/>
        <v>36923180.829999998</v>
      </c>
      <c r="E24" s="28">
        <f t="shared" si="4"/>
        <v>71024363.439999998</v>
      </c>
      <c r="F24" s="28">
        <f t="shared" si="4"/>
        <v>1289322</v>
      </c>
    </row>
    <row r="25" spans="1:8" ht="36.75" customHeight="1" thickBot="1">
      <c r="A25" s="24" t="s">
        <v>80</v>
      </c>
      <c r="B25" s="22">
        <v>3465320.7</v>
      </c>
      <c r="C25" s="22">
        <v>1981751.1</v>
      </c>
      <c r="D25" s="22">
        <v>1807061.4</v>
      </c>
      <c r="E25" s="22">
        <v>368927.3</v>
      </c>
      <c r="F25" s="22">
        <v>1289322</v>
      </c>
      <c r="H25" s="25"/>
    </row>
    <row r="26" spans="1:8" ht="30" customHeight="1" thickBot="1">
      <c r="A26" s="3" t="s">
        <v>72</v>
      </c>
      <c r="B26" s="22">
        <v>97552755.569999993</v>
      </c>
      <c r="C26" s="22">
        <v>67191277.409999996</v>
      </c>
      <c r="D26" s="22">
        <v>35116119.43</v>
      </c>
      <c r="E26" s="22">
        <v>62436636.140000001</v>
      </c>
      <c r="F26" s="22"/>
      <c r="H26" s="25"/>
    </row>
    <row r="27" spans="1:8" ht="30" customHeight="1" thickBot="1">
      <c r="A27" s="3" t="s">
        <v>73</v>
      </c>
      <c r="B27" s="22">
        <v>8218800</v>
      </c>
      <c r="C27" s="22"/>
      <c r="D27" s="22"/>
      <c r="E27" s="22">
        <v>8218800</v>
      </c>
      <c r="F27" s="22"/>
      <c r="H27" s="25"/>
    </row>
    <row r="28" spans="1:8" ht="30" customHeight="1" thickBot="1">
      <c r="A28" s="6" t="s">
        <v>32</v>
      </c>
      <c r="B28" s="28">
        <f>+B29+B30+B31+B32+B33+B34</f>
        <v>164848589.99000001</v>
      </c>
      <c r="C28" s="28">
        <f t="shared" ref="C28:F28" si="5">+C29+C30+C31+C32+C33+C34</f>
        <v>124900000</v>
      </c>
      <c r="D28" s="28">
        <f t="shared" si="5"/>
        <v>124900000</v>
      </c>
      <c r="E28" s="28">
        <f t="shared" si="5"/>
        <v>1348589.99</v>
      </c>
      <c r="F28" s="28">
        <f t="shared" si="5"/>
        <v>38600000</v>
      </c>
      <c r="H28" s="25"/>
    </row>
    <row r="29" spans="1:8" ht="30" customHeight="1" thickBot="1">
      <c r="A29" s="3" t="s">
        <v>74</v>
      </c>
      <c r="B29" s="22">
        <v>60000000</v>
      </c>
      <c r="C29" s="22">
        <v>60000000</v>
      </c>
      <c r="D29" s="22">
        <v>60000000</v>
      </c>
      <c r="E29" s="22"/>
      <c r="F29" s="22"/>
    </row>
    <row r="30" spans="1:8" ht="30" customHeight="1" thickBot="1">
      <c r="A30" s="3" t="s">
        <v>75</v>
      </c>
      <c r="B30" s="22">
        <v>7000000</v>
      </c>
      <c r="C30" s="22">
        <v>7000000</v>
      </c>
      <c r="D30" s="22">
        <v>7000000</v>
      </c>
      <c r="E30" s="22"/>
      <c r="F30" s="22"/>
    </row>
    <row r="31" spans="1:8" ht="30" customHeight="1" thickBot="1">
      <c r="A31" s="3" t="s">
        <v>76</v>
      </c>
      <c r="B31" s="22">
        <f>32600000+20600000+14000000+15300000+14000000</f>
        <v>96500000</v>
      </c>
      <c r="C31" s="22">
        <v>57900000</v>
      </c>
      <c r="D31" s="22">
        <v>57900000</v>
      </c>
      <c r="E31" s="22"/>
      <c r="F31" s="22">
        <v>38600000</v>
      </c>
    </row>
    <row r="32" spans="1:8" ht="30" customHeight="1" thickBot="1">
      <c r="A32" s="3" t="s">
        <v>77</v>
      </c>
      <c r="B32" s="22">
        <v>138796.93</v>
      </c>
      <c r="C32" s="22"/>
      <c r="D32" s="22"/>
      <c r="E32" s="22">
        <v>138796.93</v>
      </c>
      <c r="F32" s="22">
        <f>+B32-D32-E32</f>
        <v>0</v>
      </c>
    </row>
    <row r="33" spans="1:6" ht="30" customHeight="1" thickBot="1">
      <c r="A33" s="3" t="s">
        <v>78</v>
      </c>
      <c r="B33" s="22">
        <v>140382.07</v>
      </c>
      <c r="C33" s="22"/>
      <c r="D33" s="22"/>
      <c r="E33" s="22">
        <v>140382.07</v>
      </c>
      <c r="F33" s="22">
        <f t="shared" ref="F33:F34" si="6">+B33-D33-E33</f>
        <v>0</v>
      </c>
    </row>
    <row r="34" spans="1:6" ht="30" customHeight="1" thickBot="1">
      <c r="A34" s="3" t="s">
        <v>79</v>
      </c>
      <c r="B34" s="22">
        <v>1069410.99</v>
      </c>
      <c r="C34" s="22"/>
      <c r="D34" s="22"/>
      <c r="E34" s="22">
        <v>1069410.99</v>
      </c>
      <c r="F34" s="22">
        <f t="shared" si="6"/>
        <v>0</v>
      </c>
    </row>
    <row r="35" spans="1:6" ht="30" customHeight="1" thickBot="1">
      <c r="A35" s="6" t="s">
        <v>33</v>
      </c>
      <c r="B35" s="29">
        <f>+B24+B28</f>
        <v>274085466.25999999</v>
      </c>
      <c r="C35" s="29">
        <f t="shared" ref="C35:F35" si="7">+C24+C28</f>
        <v>194073028.50999999</v>
      </c>
      <c r="D35" s="29">
        <f t="shared" si="7"/>
        <v>161823180.82999998</v>
      </c>
      <c r="E35" s="29">
        <f t="shared" si="7"/>
        <v>72372953.429999992</v>
      </c>
      <c r="F35" s="29">
        <f t="shared" si="7"/>
        <v>39889322</v>
      </c>
    </row>
    <row r="36" spans="1:6" ht="30" customHeight="1" thickBot="1">
      <c r="A36" s="6" t="s">
        <v>52</v>
      </c>
      <c r="B36" s="22"/>
      <c r="C36" s="22"/>
      <c r="D36" s="22"/>
      <c r="E36" s="22"/>
      <c r="F36" s="22"/>
    </row>
    <row r="37" spans="1:6" ht="30" customHeight="1" thickBot="1">
      <c r="A37" s="11" t="s">
        <v>36</v>
      </c>
      <c r="B37" s="30">
        <f>+B22+B35</f>
        <v>2371794026.54</v>
      </c>
      <c r="C37" s="30">
        <f t="shared" ref="C37:F37" si="8">+C22+C35</f>
        <v>1922406509.6600001</v>
      </c>
      <c r="D37" s="30">
        <f t="shared" si="8"/>
        <v>1461603866.6599998</v>
      </c>
      <c r="E37" s="30">
        <f t="shared" si="8"/>
        <v>428057658.32999998</v>
      </c>
      <c r="F37" s="30">
        <f t="shared" si="8"/>
        <v>482132491.55000001</v>
      </c>
    </row>
    <row r="38" spans="1:6" ht="32.25" customHeight="1">
      <c r="A38" s="50" t="s">
        <v>81</v>
      </c>
      <c r="B38" s="50"/>
      <c r="D38" s="50" t="s">
        <v>82</v>
      </c>
      <c r="E38" s="50"/>
      <c r="F38" s="50"/>
    </row>
  </sheetData>
  <mergeCells count="4">
    <mergeCell ref="A2:A4"/>
    <mergeCell ref="B2:F2"/>
    <mergeCell ref="A38:B38"/>
    <mergeCell ref="D38:F38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1"/>
  <sheetViews>
    <sheetView rightToLeft="1" view="pageBreakPreview" topLeftCell="A4" zoomScaleSheetLayoutView="100" workbookViewId="0">
      <selection activeCell="C5" sqref="C5"/>
    </sheetView>
  </sheetViews>
  <sheetFormatPr baseColWidth="10" defaultRowHeight="18.75"/>
  <cols>
    <col min="1" max="1" width="43.7109375" style="2" customWidth="1"/>
    <col min="2" max="2" width="25.42578125" style="1" customWidth="1"/>
    <col min="3" max="3" width="22.85546875" style="1" customWidth="1"/>
    <col min="4" max="4" width="22.5703125" style="1" customWidth="1"/>
    <col min="5" max="5" width="20.85546875" style="1" customWidth="1"/>
    <col min="6" max="9" width="21.28515625" style="1" customWidth="1"/>
    <col min="11" max="11" width="20" customWidth="1"/>
  </cols>
  <sheetData>
    <row r="1" spans="1:11" s="13" customFormat="1" ht="48.75" customHeight="1" thickBot="1">
      <c r="A1" s="45" t="s">
        <v>39</v>
      </c>
      <c r="B1" s="51" t="s">
        <v>0</v>
      </c>
      <c r="C1" s="52"/>
      <c r="D1" s="53"/>
      <c r="E1" s="51" t="s">
        <v>54</v>
      </c>
      <c r="F1" s="52"/>
      <c r="G1" s="52"/>
      <c r="H1" s="52"/>
      <c r="I1" s="53"/>
    </row>
    <row r="2" spans="1:11" s="17" customFormat="1" ht="70.5" customHeight="1" thickBot="1">
      <c r="A2" s="45"/>
      <c r="B2" s="16" t="s">
        <v>45</v>
      </c>
      <c r="C2" s="16" t="s">
        <v>46</v>
      </c>
      <c r="D2" s="16" t="s">
        <v>47</v>
      </c>
      <c r="E2" s="16" t="s">
        <v>55</v>
      </c>
      <c r="F2" s="16" t="s">
        <v>56</v>
      </c>
      <c r="G2" s="16" t="s">
        <v>64</v>
      </c>
      <c r="H2" s="16" t="s">
        <v>65</v>
      </c>
      <c r="I2" s="16" t="s">
        <v>66</v>
      </c>
    </row>
    <row r="3" spans="1:11" s="15" customFormat="1" ht="21" customHeight="1" thickBot="1">
      <c r="A3" s="45"/>
      <c r="B3" s="14">
        <v>1</v>
      </c>
      <c r="C3" s="14">
        <v>2</v>
      </c>
      <c r="D3" s="14">
        <v>3</v>
      </c>
      <c r="E3" s="14">
        <v>4</v>
      </c>
      <c r="F3" s="14">
        <v>5</v>
      </c>
      <c r="G3" s="14">
        <v>6</v>
      </c>
      <c r="H3" s="14">
        <v>7</v>
      </c>
      <c r="I3" s="14">
        <v>8</v>
      </c>
    </row>
    <row r="4" spans="1:11" s="13" customFormat="1" ht="80.099999999999994" customHeight="1" thickBot="1">
      <c r="A4" s="14" t="s">
        <v>28</v>
      </c>
      <c r="B4" s="31">
        <f>1165000000+392744925.05</f>
        <v>1557744925.05</v>
      </c>
      <c r="C4" s="31">
        <f>2357662167.03+667019430.44+65254676.46+70505810.99</f>
        <v>3160442084.9200001</v>
      </c>
      <c r="D4" s="31">
        <f>855737934.93+664008636.55+65254676.46+70505810.99</f>
        <v>1655507058.9300001</v>
      </c>
      <c r="E4" s="31">
        <v>2097708560.28</v>
      </c>
      <c r="F4" s="32">
        <v>1728333481.1500001</v>
      </c>
      <c r="G4" s="32">
        <v>1299780685.8299999</v>
      </c>
      <c r="H4" s="32">
        <v>355684704.89999998</v>
      </c>
      <c r="I4" s="32">
        <v>442243169.55000001</v>
      </c>
    </row>
    <row r="5" spans="1:11" s="13" customFormat="1" ht="80.099999999999994" customHeight="1" thickBot="1">
      <c r="A5" s="14" t="s">
        <v>33</v>
      </c>
      <c r="B5" s="31">
        <v>166700000</v>
      </c>
      <c r="C5" s="31">
        <v>234196134.16</v>
      </c>
      <c r="D5" s="31">
        <v>234196134.16</v>
      </c>
      <c r="E5" s="31">
        <v>274085466.25999999</v>
      </c>
      <c r="F5" s="31">
        <v>194073028.50999999</v>
      </c>
      <c r="G5" s="31">
        <v>161823180.83000001</v>
      </c>
      <c r="H5" s="31">
        <v>72372953.430000007</v>
      </c>
      <c r="I5" s="31">
        <v>39889322</v>
      </c>
      <c r="K5" s="33">
        <f>+D7-G7</f>
        <v>428099326.43000031</v>
      </c>
    </row>
    <row r="6" spans="1:11" s="13" customFormat="1" ht="80.099999999999994" customHeight="1" thickBot="1">
      <c r="A6" s="14" t="s">
        <v>52</v>
      </c>
      <c r="B6" s="31"/>
      <c r="C6" s="31"/>
      <c r="D6" s="31"/>
      <c r="E6" s="31"/>
      <c r="F6" s="31"/>
      <c r="G6" s="31"/>
      <c r="H6" s="31"/>
      <c r="I6" s="31"/>
      <c r="K6" s="33">
        <f>+K5-H7</f>
        <v>41668.100000321865</v>
      </c>
    </row>
    <row r="7" spans="1:11" s="20" customFormat="1" ht="80.099999999999994" customHeight="1" thickBot="1">
      <c r="A7" s="19" t="s">
        <v>67</v>
      </c>
      <c r="B7" s="31">
        <f>+B4+B5+B6</f>
        <v>1724444925.05</v>
      </c>
      <c r="C7" s="31">
        <f>+C4+C5+C6</f>
        <v>3394638219.0799999</v>
      </c>
      <c r="D7" s="31">
        <f>+D4+D5+D6</f>
        <v>1889703193.0900002</v>
      </c>
      <c r="E7" s="31">
        <f>+E4+E5+E6</f>
        <v>2371794026.54</v>
      </c>
      <c r="F7" s="31">
        <f t="shared" ref="F7:I7" si="0">+F4+F5+F6</f>
        <v>1922406509.6600001</v>
      </c>
      <c r="G7" s="31">
        <f t="shared" si="0"/>
        <v>1461603866.6599998</v>
      </c>
      <c r="H7" s="31">
        <f t="shared" si="0"/>
        <v>428057658.32999998</v>
      </c>
      <c r="I7" s="31">
        <f t="shared" si="0"/>
        <v>482132491.55000001</v>
      </c>
      <c r="K7" s="20">
        <v>70505810.989999995</v>
      </c>
    </row>
    <row r="8" spans="1:11" s="20" customFormat="1" ht="80.099999999999994" customHeight="1" thickBot="1">
      <c r="A8" s="19" t="s">
        <v>68</v>
      </c>
      <c r="B8" s="31"/>
      <c r="C8" s="31"/>
      <c r="D8" s="31"/>
      <c r="E8" s="31"/>
      <c r="F8" s="31"/>
      <c r="G8" s="35">
        <f>+D7-G7</f>
        <v>428099326.43000031</v>
      </c>
      <c r="H8" s="31"/>
      <c r="I8" s="31"/>
      <c r="K8" s="20">
        <f>135718819.35-K7</f>
        <v>65213008.359999999</v>
      </c>
    </row>
    <row r="9" spans="1:11" s="20" customFormat="1" ht="80.099999999999994" customHeight="1" thickBot="1">
      <c r="A9" s="19" t="s">
        <v>69</v>
      </c>
      <c r="B9" s="31"/>
      <c r="C9" s="31"/>
      <c r="D9" s="31"/>
      <c r="E9" s="31"/>
      <c r="F9" s="31"/>
      <c r="G9" s="35">
        <f>+G8-H7</f>
        <v>41668.100000321865</v>
      </c>
      <c r="H9" s="31"/>
      <c r="I9" s="31"/>
      <c r="K9" s="34">
        <f>+G8-H4</f>
        <v>72414621.530000329</v>
      </c>
    </row>
    <row r="10" spans="1:11" ht="45" customHeight="1">
      <c r="A10" s="21" t="s">
        <v>70</v>
      </c>
    </row>
    <row r="11" spans="1:11">
      <c r="A11" s="21" t="s">
        <v>71</v>
      </c>
    </row>
  </sheetData>
  <mergeCells count="3">
    <mergeCell ref="A1:A3"/>
    <mergeCell ref="B1:D1"/>
    <mergeCell ref="E1:I1"/>
  </mergeCells>
  <printOptions horizontalCentered="1"/>
  <pageMargins left="0.19685039370078741" right="0.19685039370078741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Feuil1</vt:lpstr>
      <vt:lpstr>Feuil1 (2)</vt:lpstr>
      <vt:lpstr>Feuil1 (3)</vt:lpstr>
      <vt:lpstr>Feuil1 (4)</vt:lpstr>
      <vt:lpstr>'Feuil1 (3)'!Zone_d_impression</vt:lpstr>
      <vt:lpstr>'Feuil1 (4)'!Zone_d_impression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Rachid</cp:lastModifiedBy>
  <cp:lastPrinted>2021-09-06T10:19:50Z</cp:lastPrinted>
  <dcterms:created xsi:type="dcterms:W3CDTF">2017-09-20T12:17:31Z</dcterms:created>
  <dcterms:modified xsi:type="dcterms:W3CDTF">2021-09-06T10:21:37Z</dcterms:modified>
</cp:coreProperties>
</file>